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325"/>
  </bookViews>
  <sheets>
    <sheet name="Лист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D46" i="1"/>
  <c r="F44" i="1"/>
  <c r="D41" i="1"/>
  <c r="D39" i="1"/>
  <c r="D38" i="1"/>
  <c r="E38" i="1" s="1"/>
  <c r="F38" i="1" s="1"/>
  <c r="E37" i="1"/>
  <c r="F37" i="1" s="1"/>
  <c r="D37" i="1"/>
  <c r="D36" i="1"/>
  <c r="D35" i="1"/>
  <c r="F33" i="1"/>
  <c r="E33" i="1"/>
  <c r="E32" i="1"/>
  <c r="F32" i="1" s="1"/>
  <c r="F31" i="1"/>
  <c r="E31" i="1"/>
  <c r="D29" i="1"/>
  <c r="D28" i="1"/>
  <c r="D27" i="1"/>
  <c r="E27" i="1" s="1"/>
  <c r="F27" i="1" s="1"/>
  <c r="E26" i="1"/>
  <c r="D26" i="1"/>
  <c r="F26" i="1" s="1"/>
  <c r="D25" i="1"/>
  <c r="D24" i="1"/>
  <c r="D23" i="1"/>
  <c r="E23" i="1" s="1"/>
  <c r="F23" i="1" s="1"/>
  <c r="E22" i="1"/>
  <c r="D22" i="1"/>
  <c r="F22" i="1" s="1"/>
  <c r="D21" i="1"/>
  <c r="D20" i="1"/>
  <c r="E18" i="1"/>
  <c r="F18" i="1" s="1"/>
  <c r="D18" i="1"/>
  <c r="D17" i="1"/>
  <c r="D16" i="1"/>
  <c r="D13" i="1"/>
  <c r="E13" i="1" s="1"/>
  <c r="F13" i="1" s="1"/>
  <c r="E12" i="1"/>
  <c r="F12" i="1" s="1"/>
  <c r="D12" i="1"/>
  <c r="D11" i="1"/>
  <c r="D10" i="1"/>
  <c r="F10" i="1" l="1"/>
  <c r="F25" i="1"/>
  <c r="F36" i="1"/>
  <c r="E11" i="1"/>
  <c r="F11" i="1" s="1"/>
  <c r="E17" i="1"/>
  <c r="F17" i="1" s="1"/>
  <c r="E21" i="1"/>
  <c r="F21" i="1" s="1"/>
  <c r="E25" i="1"/>
  <c r="E29" i="1"/>
  <c r="F29" i="1" s="1"/>
  <c r="E36" i="1"/>
  <c r="E41" i="1"/>
  <c r="F41" i="1" s="1"/>
  <c r="E46" i="1"/>
  <c r="F46" i="1" s="1"/>
  <c r="E16" i="1"/>
  <c r="F16" i="1" s="1"/>
  <c r="D19" i="1"/>
  <c r="E20" i="1"/>
  <c r="F20" i="1" s="1"/>
  <c r="E24" i="1"/>
  <c r="F24" i="1" s="1"/>
  <c r="E28" i="1"/>
  <c r="F28" i="1" s="1"/>
  <c r="E35" i="1"/>
  <c r="F35" i="1" s="1"/>
  <c r="E39" i="1"/>
  <c r="F39" i="1" s="1"/>
  <c r="E10" i="1"/>
  <c r="E19" i="1" l="1"/>
  <c r="F19" i="1" s="1"/>
</calcChain>
</file>

<file path=xl/sharedStrings.xml><?xml version="1.0" encoding="utf-8"?>
<sst xmlns="http://schemas.openxmlformats.org/spreadsheetml/2006/main" count="64" uniqueCount="57">
  <si>
    <t>Приложение №2</t>
  </si>
  <si>
    <t>к Протоколу Координационного совета</t>
  </si>
  <si>
    <t>АНО "Краснобаковский центр развития бизнеса"</t>
  </si>
  <si>
    <t>от "12" декабря  2017г. №5-17</t>
  </si>
  <si>
    <t xml:space="preserve">Перечень и стоимость услуг, предоставляемых </t>
  </si>
  <si>
    <t>АНО «Краснобаковский центр развития бизнеса»</t>
  </si>
  <si>
    <t>в 2018году</t>
  </si>
  <si>
    <t>№ п/п</t>
  </si>
  <si>
    <t>Наименование услуги</t>
  </si>
  <si>
    <t>Средние трудозатраты, чел./час.</t>
  </si>
  <si>
    <t>Стоимость услуги всего (для клиентов - не СМСП)</t>
  </si>
  <si>
    <t xml:space="preserve">Оплачивается за счет субсидии из бюджетных источников, в т.ч. из бюджета Краснобаковского района </t>
  </si>
  <si>
    <t>Оплачивается клиентом СМСП</t>
  </si>
  <si>
    <t>1. Консультационные услуги</t>
  </si>
  <si>
    <t>Устные консультации по вопросам поддержки субъектов малого бизнеса, другим вопросам, касающимся осуществления предпринимательской деятельности</t>
  </si>
  <si>
    <t>Устное консультирование по вопросам регистрации индивидуального предпринимателя или юридического лица</t>
  </si>
  <si>
    <t xml:space="preserve">Письменное консультирование по вопросам, относящимся к предпринимательской деятельности </t>
  </si>
  <si>
    <t>Оформление документов на участие в конкурсах на получение господдержки  СМП (за исключением бизнес-плана) и займов</t>
  </si>
  <si>
    <t>2. Бухгалтерские услуги</t>
  </si>
  <si>
    <t>Подготовка отчетных форм:</t>
  </si>
  <si>
    <t xml:space="preserve"> - в инспекцию ФНС (за исключением бухгалтерской: баланс, отчет оприбылях и убытках, 3-НДФЛ,)</t>
  </si>
  <si>
    <t xml:space="preserve"> - в инспекцию ФНС 3-НДФЛ</t>
  </si>
  <si>
    <t xml:space="preserve"> - в инспекцию ФНС - бухгалтерская отчетность: баланс, отчет оприбылях и убытках</t>
  </si>
  <si>
    <t xml:space="preserve"> - в ПФР: - РСВ; ФСС</t>
  </si>
  <si>
    <t xml:space="preserve"> - индив. сведения на каждого  работника в ПФР</t>
  </si>
  <si>
    <t xml:space="preserve"> -  декларация об объемах розничной продажи алкогольной продукции и пива (за строчку). Минимум 550 руб. за декларацию</t>
  </si>
  <si>
    <t>Нолевые формы отчетности.</t>
  </si>
  <si>
    <t>Комплексное обслуживание, включая бухгалтерский и налоговый учет для ИП с наемными работниками до 3 человек  (минимум за месяц).</t>
  </si>
  <si>
    <t>от 9,5</t>
  </si>
  <si>
    <t>Комплексное обслуживание, включая бухгалтерский и налоговый учет для ЮЛ с наемными работниками до 3 человек  (минимум за месяц).</t>
  </si>
  <si>
    <t>от 14</t>
  </si>
  <si>
    <t>Составление одного первичного документа по кассе с заполнением кассовой книги предприятия</t>
  </si>
  <si>
    <t>Составление одного первичного документа по начислению и выплате заработной платы на одного работника в месяц</t>
  </si>
  <si>
    <t>Составление и печать платежных документов</t>
  </si>
  <si>
    <t>Составление годовой декларации о плате за негативное воздействие на окружающую среду (НВОС) (один раздел)</t>
  </si>
  <si>
    <t>Составление технических отчетов о неизменности производственного процесса, используемого сырья и об обращении с отходами и отчетность по обращению с отходами для малого бизнеса (годовые)</t>
  </si>
  <si>
    <t>3. Офисные услуги</t>
  </si>
  <si>
    <t>Черно-белая печать и копирование за 1 страницу</t>
  </si>
  <si>
    <t>*</t>
  </si>
  <si>
    <t>Предоставление копий полных  текстов нормативных, нормативных правовых и ненормативных актов. Сохранение информации на внешние носители  (без стоимости носителя)</t>
  </si>
  <si>
    <t>Передача файлов по электронной почте</t>
  </si>
  <si>
    <t>4. Юридические услуги</t>
  </si>
  <si>
    <t>Оформление документов для регистрации индивидуального предпринимателя</t>
  </si>
  <si>
    <t>Оформление документов для регистрации ЮЛ (включая составление устава и протокола (решения), без стоимости госпошлины)</t>
  </si>
  <si>
    <t>Составление претензий, жалоб, писем, заявлений, ходатайств</t>
  </si>
  <si>
    <t>Составление договоров (кроме трудовых для СМСП)</t>
  </si>
  <si>
    <t>Составление трудовых договоров для СМСП</t>
  </si>
  <si>
    <t>5. Маркетинговые и информационные услуги</t>
  </si>
  <si>
    <t>Формирование, размещение и обновление информации на официальном сайте АНО «Краснобаковский центр развития бизнеса» (за месяц)</t>
  </si>
  <si>
    <t>Организация сбыта продукции (работ, услуг)</t>
  </si>
  <si>
    <t>Договорная</t>
  </si>
  <si>
    <t>6. Прочие</t>
  </si>
  <si>
    <t>Отправка отчетности по ТКС (по телекоммуникационным каналам связи- электронно)</t>
  </si>
  <si>
    <t>Составление бизнес-плана - до 2%  от суммы инвестиций проекта</t>
  </si>
  <si>
    <t>Минимум</t>
  </si>
  <si>
    <t>Предоставление расчетов за НВОС в Департамент Росприроднадзора по ПФО г. Н. Новгород</t>
  </si>
  <si>
    <t>Прочие услуги, связанные с осуществлением предпринимательской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</si>
</sst>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28"/>
      <name val="Times New Roman"/>
      <family val="1"/>
      <charset val="204"/>
    </font>
    <font>
      <sz val="12"/>
      <name val="Times New Roman"/>
      <family val="1"/>
      <charset val="204"/>
    </font>
    <font>
      <b/>
      <sz val="28"/>
      <name val="Times New Roman"/>
      <family val="1"/>
      <charset val="204"/>
    </font>
    <font>
      <i/>
      <sz val="28"/>
      <name val="Times New Roman"/>
      <family val="1"/>
      <charset val="204"/>
    </font>
    <font>
      <sz val="28"/>
      <name val="Calibri"/>
      <family val="2"/>
      <charset val="204"/>
    </font>
    <font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&#1076;&#1080;&#1089;&#1082;%20f\&#1044;&#1086;&#1082;&#1091;&#1084;&#1077;&#1085;&#1090;&#1099;\&#1059;&#1095;&#1088;&#1077;&#1076;&#1080;&#1090;&#1077;&#1083;&#1100;&#1085;&#1099;&#1077;%20&#1076;&#1086;&#1082;&#1091;&#1084;&#1077;&#1085;&#1090;&#1099;\2017%20&#1075;&#1086;&#1076;\&#1050;&#1057;5-17\&#1050;&#1072;&#1083;&#1100;&#1082;&#1091;&#1083;&#1103;&#1094;&#1080;&#1103;%20%20&#1080;%20&#1055;&#1056;&#1040;&#1049;&#1057;%20&#1085;&#1072;%202018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2"/>
      <sheetName val="трудозатраты"/>
      <sheetName val="Лист5"/>
    </sheetNames>
    <sheetDataSet>
      <sheetData sheetId="0"/>
      <sheetData sheetId="1">
        <row r="15">
          <cell r="C15">
            <v>757.21015228426393</v>
          </cell>
        </row>
      </sheetData>
      <sheetData sheetId="2"/>
      <sheetData sheetId="3">
        <row r="13">
          <cell r="C13">
            <v>3.5</v>
          </cell>
        </row>
        <row r="17">
          <cell r="C17">
            <v>0.65</v>
          </cell>
        </row>
        <row r="20">
          <cell r="C20">
            <v>0.15</v>
          </cell>
        </row>
        <row r="21">
          <cell r="C21">
            <v>0.03</v>
          </cell>
        </row>
        <row r="25">
          <cell r="C25">
            <v>0.04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topLeftCell="A40" zoomScale="55" zoomScaleNormal="55" workbookViewId="0">
      <selection activeCell="B8" sqref="B8"/>
    </sheetView>
  </sheetViews>
  <sheetFormatPr defaultColWidth="9.140625" defaultRowHeight="30.75" x14ac:dyDescent="0.45"/>
  <cols>
    <col min="1" max="1" width="9.140625" style="1"/>
    <col min="2" max="2" width="133" style="2" customWidth="1"/>
    <col min="3" max="3" width="19.28515625" style="1" customWidth="1"/>
    <col min="4" max="4" width="28.5703125" style="1" customWidth="1"/>
    <col min="5" max="5" width="14.140625" style="3" customWidth="1"/>
    <col min="6" max="6" width="14.85546875" style="3" customWidth="1"/>
    <col min="7" max="16384" width="9.140625" style="1"/>
  </cols>
  <sheetData>
    <row r="1" spans="1:6" x14ac:dyDescent="0.45">
      <c r="C1" s="47" t="s">
        <v>0</v>
      </c>
      <c r="D1" s="48"/>
      <c r="E1" s="48"/>
      <c r="F1" s="48"/>
    </row>
    <row r="2" spans="1:6" x14ac:dyDescent="0.45">
      <c r="C2" s="47" t="s">
        <v>1</v>
      </c>
      <c r="D2" s="48"/>
      <c r="E2" s="48"/>
      <c r="F2" s="48"/>
    </row>
    <row r="3" spans="1:6" ht="42" customHeight="1" x14ac:dyDescent="0.45">
      <c r="C3" s="47" t="s">
        <v>2</v>
      </c>
      <c r="D3" s="48"/>
      <c r="E3" s="48"/>
      <c r="F3" s="48"/>
    </row>
    <row r="4" spans="1:6" x14ac:dyDescent="0.45">
      <c r="F4" s="4" t="s">
        <v>3</v>
      </c>
    </row>
    <row r="5" spans="1:6" s="5" customFormat="1" x14ac:dyDescent="0.45">
      <c r="A5" s="1"/>
      <c r="B5" s="49" t="s">
        <v>4</v>
      </c>
      <c r="C5" s="50"/>
      <c r="D5" s="1"/>
      <c r="E5" s="3"/>
      <c r="F5" s="3"/>
    </row>
    <row r="6" spans="1:6" x14ac:dyDescent="0.45">
      <c r="B6" s="49" t="s">
        <v>5</v>
      </c>
      <c r="C6" s="50"/>
    </row>
    <row r="7" spans="1:6" x14ac:dyDescent="0.45">
      <c r="B7" s="49" t="s">
        <v>6</v>
      </c>
      <c r="C7" s="50"/>
    </row>
    <row r="8" spans="1:6" s="9" customFormat="1" ht="141.75" x14ac:dyDescent="0.5">
      <c r="A8" s="6" t="s">
        <v>7</v>
      </c>
      <c r="B8" s="7" t="s">
        <v>8</v>
      </c>
      <c r="C8" s="7" t="s">
        <v>9</v>
      </c>
      <c r="D8" s="7" t="s">
        <v>10</v>
      </c>
      <c r="E8" s="8" t="s">
        <v>11</v>
      </c>
      <c r="F8" s="7" t="s">
        <v>12</v>
      </c>
    </row>
    <row r="9" spans="1:6" s="9" customFormat="1" ht="35.25" x14ac:dyDescent="0.5">
      <c r="A9" s="38" t="s">
        <v>13</v>
      </c>
      <c r="B9" s="39"/>
      <c r="C9" s="39"/>
      <c r="D9" s="40"/>
      <c r="E9" s="10"/>
      <c r="F9" s="10"/>
    </row>
    <row r="10" spans="1:6" s="9" customFormat="1" ht="141" x14ac:dyDescent="0.5">
      <c r="A10" s="11">
        <v>1</v>
      </c>
      <c r="B10" s="12" t="s">
        <v>14</v>
      </c>
      <c r="C10" s="11">
        <v>1</v>
      </c>
      <c r="D10" s="13">
        <f>[1]Лист2!C15</f>
        <v>757.21015228426393</v>
      </c>
      <c r="E10" s="14">
        <f>D10</f>
        <v>757.21015228426393</v>
      </c>
      <c r="F10" s="14">
        <f>D10-E10</f>
        <v>0</v>
      </c>
    </row>
    <row r="11" spans="1:6" s="9" customFormat="1" ht="105.75" x14ac:dyDescent="0.5">
      <c r="A11" s="11">
        <v>2</v>
      </c>
      <c r="B11" s="12" t="s">
        <v>15</v>
      </c>
      <c r="C11" s="11">
        <v>1</v>
      </c>
      <c r="D11" s="13">
        <f>D10</f>
        <v>757.21015228426393</v>
      </c>
      <c r="E11" s="14">
        <f>D11</f>
        <v>757.21015228426393</v>
      </c>
      <c r="F11" s="14">
        <f t="shared" ref="F11:F47" si="0">D11-E11</f>
        <v>0</v>
      </c>
    </row>
    <row r="12" spans="1:6" s="9" customFormat="1" ht="70.5" x14ac:dyDescent="0.5">
      <c r="A12" s="15">
        <v>4</v>
      </c>
      <c r="B12" s="16" t="s">
        <v>16</v>
      </c>
      <c r="C12" s="17">
        <v>1.5</v>
      </c>
      <c r="D12" s="13">
        <f>[1]Лист2!C15*C12</f>
        <v>1135.8152284263958</v>
      </c>
      <c r="E12" s="14">
        <f>D12*44.2%+34</f>
        <v>536.03033096446688</v>
      </c>
      <c r="F12" s="14">
        <f t="shared" si="0"/>
        <v>599.78489746192895</v>
      </c>
    </row>
    <row r="13" spans="1:6" s="9" customFormat="1" ht="105.75" x14ac:dyDescent="0.5">
      <c r="A13" s="15">
        <v>5</v>
      </c>
      <c r="B13" s="12" t="s">
        <v>17</v>
      </c>
      <c r="C13" s="17">
        <v>3.5</v>
      </c>
      <c r="D13" s="13">
        <f>[1]Лист2!C15*[1]Лист5!C13</f>
        <v>2650.2355329949237</v>
      </c>
      <c r="E13" s="14">
        <f>D13*44.2%-21</f>
        <v>1150.4041055837563</v>
      </c>
      <c r="F13" s="14">
        <f t="shared" si="0"/>
        <v>1499.8314274111674</v>
      </c>
    </row>
    <row r="14" spans="1:6" s="9" customFormat="1" ht="35.25" x14ac:dyDescent="0.5">
      <c r="A14" s="38" t="s">
        <v>18</v>
      </c>
      <c r="B14" s="39"/>
      <c r="C14" s="39"/>
      <c r="D14" s="40"/>
      <c r="E14" s="14"/>
      <c r="F14" s="14"/>
    </row>
    <row r="15" spans="1:6" s="9" customFormat="1" ht="35.25" x14ac:dyDescent="0.5">
      <c r="A15" s="41">
        <v>6</v>
      </c>
      <c r="B15" s="18" t="s">
        <v>19</v>
      </c>
      <c r="C15" s="19"/>
      <c r="D15" s="15"/>
      <c r="E15" s="14"/>
      <c r="F15" s="14"/>
    </row>
    <row r="16" spans="1:6" s="9" customFormat="1" ht="70.5" x14ac:dyDescent="0.5">
      <c r="A16" s="41"/>
      <c r="B16" s="18" t="s">
        <v>20</v>
      </c>
      <c r="C16" s="19">
        <v>0.6</v>
      </c>
      <c r="D16" s="20">
        <f>[1]Лист2!C15*C16</f>
        <v>454.32609137055834</v>
      </c>
      <c r="E16" s="14">
        <f>D16*44.2%+4</f>
        <v>204.81213238578678</v>
      </c>
      <c r="F16" s="14">
        <f t="shared" si="0"/>
        <v>249.51395898477156</v>
      </c>
    </row>
    <row r="17" spans="1:6" s="9" customFormat="1" ht="35.25" x14ac:dyDescent="0.5">
      <c r="A17" s="41"/>
      <c r="B17" s="18" t="s">
        <v>21</v>
      </c>
      <c r="C17" s="19">
        <v>0.65</v>
      </c>
      <c r="D17" s="20">
        <f>[1]Лист2!C15*[1]Лист5!C17-2</f>
        <v>490.18659898477159</v>
      </c>
      <c r="E17" s="14">
        <f>D17*44.2%+4</f>
        <v>220.66247675126905</v>
      </c>
      <c r="F17" s="14">
        <f t="shared" si="0"/>
        <v>269.52412223350257</v>
      </c>
    </row>
    <row r="18" spans="1:6" s="9" customFormat="1" ht="70.5" x14ac:dyDescent="0.5">
      <c r="A18" s="41"/>
      <c r="B18" s="18" t="s">
        <v>22</v>
      </c>
      <c r="C18" s="19">
        <v>3.5</v>
      </c>
      <c r="D18" s="20">
        <f>C18*[1]Лист2!C15</f>
        <v>2650.2355329949237</v>
      </c>
      <c r="E18" s="14">
        <f>D18*44.2%-21</f>
        <v>1150.4041055837563</v>
      </c>
      <c r="F18" s="14">
        <f t="shared" si="0"/>
        <v>1499.8314274111674</v>
      </c>
    </row>
    <row r="19" spans="1:6" s="9" customFormat="1" ht="35.25" x14ac:dyDescent="0.5">
      <c r="A19" s="41"/>
      <c r="B19" s="18" t="s">
        <v>23</v>
      </c>
      <c r="C19" s="19">
        <v>0.6</v>
      </c>
      <c r="D19" s="21">
        <f>D16</f>
        <v>454.32609137055834</v>
      </c>
      <c r="E19" s="14">
        <f>D19*44.2%+4</f>
        <v>204.81213238578678</v>
      </c>
      <c r="F19" s="14">
        <f t="shared" si="0"/>
        <v>249.51395898477156</v>
      </c>
    </row>
    <row r="20" spans="1:6" s="9" customFormat="1" ht="35.25" x14ac:dyDescent="0.5">
      <c r="A20" s="41"/>
      <c r="B20" s="18" t="s">
        <v>24</v>
      </c>
      <c r="C20" s="19">
        <v>0.15</v>
      </c>
      <c r="D20" s="21">
        <f>[1]Лист2!C15*[1]Лист5!C20</f>
        <v>113.58152284263959</v>
      </c>
      <c r="E20" s="14">
        <f>D20*44.2%+3</f>
        <v>53.203033096446696</v>
      </c>
      <c r="F20" s="14">
        <f>D20-E20</f>
        <v>60.378489746192891</v>
      </c>
    </row>
    <row r="21" spans="1:6" s="9" customFormat="1" ht="105.75" x14ac:dyDescent="0.5">
      <c r="A21" s="41"/>
      <c r="B21" s="18" t="s">
        <v>25</v>
      </c>
      <c r="C21" s="22">
        <v>0.03</v>
      </c>
      <c r="D21" s="20">
        <f>[1]Лист2!C15*[1]Лист5!C21</f>
        <v>22.716304568527917</v>
      </c>
      <c r="E21" s="23">
        <f>D21*44.2%+1</f>
        <v>11.04060661928934</v>
      </c>
      <c r="F21" s="23">
        <f>D21-E21</f>
        <v>11.675697949238577</v>
      </c>
    </row>
    <row r="22" spans="1:6" s="9" customFormat="1" ht="35.25" x14ac:dyDescent="0.5">
      <c r="A22" s="41"/>
      <c r="B22" s="24" t="s">
        <v>26</v>
      </c>
      <c r="C22" s="25">
        <v>0.25</v>
      </c>
      <c r="D22" s="26">
        <f>C22*[1]Лист2!C15</f>
        <v>189.30253807106598</v>
      </c>
      <c r="E22" s="14">
        <f>D22*44.2%+6</f>
        <v>89.671721827411162</v>
      </c>
      <c r="F22" s="27">
        <f>D22-E22</f>
        <v>99.63081624365482</v>
      </c>
    </row>
    <row r="23" spans="1:6" s="9" customFormat="1" ht="105.75" x14ac:dyDescent="0.5">
      <c r="A23" s="15">
        <v>7</v>
      </c>
      <c r="B23" s="28" t="s">
        <v>27</v>
      </c>
      <c r="C23" s="29" t="s">
        <v>28</v>
      </c>
      <c r="D23" s="30">
        <f>9.5*[1]Лист2!C15</f>
        <v>7193.4964467005075</v>
      </c>
      <c r="E23" s="31">
        <f>D23*44.2%+14</f>
        <v>3193.5254294416245</v>
      </c>
      <c r="F23" s="31">
        <f t="shared" si="0"/>
        <v>3999.971017258883</v>
      </c>
    </row>
    <row r="24" spans="1:6" s="9" customFormat="1" ht="105.75" x14ac:dyDescent="0.5">
      <c r="A24" s="15">
        <v>8</v>
      </c>
      <c r="B24" s="28" t="s">
        <v>29</v>
      </c>
      <c r="C24" s="29" t="s">
        <v>30</v>
      </c>
      <c r="D24" s="30">
        <f>14*[1]Лист2!C15</f>
        <v>10600.942131979695</v>
      </c>
      <c r="E24" s="31">
        <f>D24*44.2%-85</f>
        <v>4600.6164223350252</v>
      </c>
      <c r="F24" s="31">
        <f t="shared" si="0"/>
        <v>6000.3257096446696</v>
      </c>
    </row>
    <row r="25" spans="1:6" s="9" customFormat="1" ht="70.5" x14ac:dyDescent="0.5">
      <c r="A25" s="15">
        <v>9</v>
      </c>
      <c r="B25" s="18" t="s">
        <v>31</v>
      </c>
      <c r="C25" s="17">
        <v>0.04</v>
      </c>
      <c r="D25" s="13">
        <f>[1]Лист2!C15*[1]Лист5!C25</f>
        <v>30.288406091370558</v>
      </c>
      <c r="E25" s="14">
        <f>D25*44.2%</f>
        <v>13.387475492385786</v>
      </c>
      <c r="F25" s="14">
        <f>D25-E25</f>
        <v>16.900930598984772</v>
      </c>
    </row>
    <row r="26" spans="1:6" s="9" customFormat="1" ht="74.45" customHeight="1" x14ac:dyDescent="0.5">
      <c r="A26" s="15">
        <v>10</v>
      </c>
      <c r="B26" s="18" t="s">
        <v>32</v>
      </c>
      <c r="C26" s="17">
        <v>0.25</v>
      </c>
      <c r="D26" s="13">
        <f>C26*[1]Лист2!C15</f>
        <v>189.30253807106598</v>
      </c>
      <c r="E26" s="14">
        <f>D26*44.2%+6</f>
        <v>89.671721827411162</v>
      </c>
      <c r="F26" s="14">
        <f t="shared" si="0"/>
        <v>99.63081624365482</v>
      </c>
    </row>
    <row r="27" spans="1:6" s="9" customFormat="1" ht="35.25" x14ac:dyDescent="0.5">
      <c r="A27" s="15">
        <v>11</v>
      </c>
      <c r="B27" s="28" t="s">
        <v>33</v>
      </c>
      <c r="C27" s="29">
        <v>0.13</v>
      </c>
      <c r="D27" s="30">
        <f>[1]Лист2!C15*C27</f>
        <v>98.437319796954313</v>
      </c>
      <c r="E27" s="31">
        <f>D27*44.2%</f>
        <v>43.509295350253808</v>
      </c>
      <c r="F27" s="31">
        <f>D27-E27</f>
        <v>54.928024446700505</v>
      </c>
    </row>
    <row r="28" spans="1:6" s="9" customFormat="1" ht="83.45" customHeight="1" x14ac:dyDescent="0.5">
      <c r="A28" s="15">
        <v>12</v>
      </c>
      <c r="B28" s="18" t="s">
        <v>34</v>
      </c>
      <c r="C28" s="17">
        <v>0.6</v>
      </c>
      <c r="D28" s="13">
        <f>C28*[1]Лист2!C15</f>
        <v>454.32609137055834</v>
      </c>
      <c r="E28" s="14">
        <f>D28*44.2%+4</f>
        <v>204.81213238578678</v>
      </c>
      <c r="F28" s="14">
        <f t="shared" si="0"/>
        <v>249.51395898477156</v>
      </c>
    </row>
    <row r="29" spans="1:6" s="9" customFormat="1" ht="141" x14ac:dyDescent="0.5">
      <c r="A29" s="15">
        <v>13</v>
      </c>
      <c r="B29" s="18" t="s">
        <v>35</v>
      </c>
      <c r="C29" s="17">
        <v>3.1</v>
      </c>
      <c r="D29" s="13">
        <f>C29*[1]Лист2!C15-47</f>
        <v>2300.3514720812182</v>
      </c>
      <c r="E29" s="14">
        <f>D29*44.2%-16</f>
        <v>1000.7553506598985</v>
      </c>
      <c r="F29" s="14">
        <f t="shared" si="0"/>
        <v>1299.5961214213198</v>
      </c>
    </row>
    <row r="30" spans="1:6" s="9" customFormat="1" ht="35.25" x14ac:dyDescent="0.5">
      <c r="A30" s="38" t="s">
        <v>36</v>
      </c>
      <c r="B30" s="39"/>
      <c r="C30" s="39"/>
      <c r="D30" s="40"/>
      <c r="E30" s="14"/>
      <c r="F30" s="14"/>
    </row>
    <row r="31" spans="1:6" s="9" customFormat="1" ht="35.25" x14ac:dyDescent="0.5">
      <c r="A31" s="15">
        <v>14</v>
      </c>
      <c r="B31" s="18" t="s">
        <v>37</v>
      </c>
      <c r="C31" s="17" t="s">
        <v>38</v>
      </c>
      <c r="D31" s="11">
        <v>15</v>
      </c>
      <c r="E31" s="14">
        <f>D31*44.2%</f>
        <v>6.63</v>
      </c>
      <c r="F31" s="14">
        <f t="shared" si="0"/>
        <v>8.370000000000001</v>
      </c>
    </row>
    <row r="32" spans="1:6" s="9" customFormat="1" ht="141" x14ac:dyDescent="0.5">
      <c r="A32" s="15">
        <v>15</v>
      </c>
      <c r="B32" s="18" t="s">
        <v>39</v>
      </c>
      <c r="C32" s="17" t="s">
        <v>38</v>
      </c>
      <c r="D32" s="11">
        <v>12</v>
      </c>
      <c r="E32" s="14">
        <f t="shared" ref="E32:E33" si="1">D32*44.2%</f>
        <v>5.3040000000000003</v>
      </c>
      <c r="F32" s="14">
        <f t="shared" si="0"/>
        <v>6.6959999999999997</v>
      </c>
    </row>
    <row r="33" spans="1:6" s="9" customFormat="1" ht="35.25" x14ac:dyDescent="0.5">
      <c r="A33" s="15">
        <v>16</v>
      </c>
      <c r="B33" s="28" t="s">
        <v>40</v>
      </c>
      <c r="C33" s="29" t="s">
        <v>38</v>
      </c>
      <c r="D33" s="10">
        <v>35</v>
      </c>
      <c r="E33" s="14">
        <f t="shared" si="1"/>
        <v>15.47</v>
      </c>
      <c r="F33" s="14">
        <f t="shared" si="0"/>
        <v>19.53</v>
      </c>
    </row>
    <row r="34" spans="1:6" s="9" customFormat="1" ht="35.25" x14ac:dyDescent="0.5">
      <c r="A34" s="38" t="s">
        <v>41</v>
      </c>
      <c r="B34" s="39"/>
      <c r="C34" s="39"/>
      <c r="D34" s="40"/>
      <c r="E34" s="14"/>
      <c r="F34" s="14"/>
    </row>
    <row r="35" spans="1:6" s="9" customFormat="1" ht="70.5" x14ac:dyDescent="0.5">
      <c r="A35" s="15">
        <v>17</v>
      </c>
      <c r="B35" s="18" t="s">
        <v>42</v>
      </c>
      <c r="C35" s="17">
        <v>0.9</v>
      </c>
      <c r="D35" s="13">
        <f>C35*[1]Лист2!C15</f>
        <v>681.48913705583755</v>
      </c>
      <c r="E35" s="14">
        <f>D35*44.2%</f>
        <v>301.21819857868019</v>
      </c>
      <c r="F35" s="14">
        <f t="shared" si="0"/>
        <v>380.27093847715736</v>
      </c>
    </row>
    <row r="36" spans="1:6" s="9" customFormat="1" ht="105.75" x14ac:dyDescent="0.5">
      <c r="A36" s="15">
        <v>18</v>
      </c>
      <c r="B36" s="18" t="s">
        <v>43</v>
      </c>
      <c r="C36" s="17">
        <v>9.5</v>
      </c>
      <c r="D36" s="13">
        <f>C36*[1]Лист2!C15</f>
        <v>7193.4964467005075</v>
      </c>
      <c r="E36" s="14">
        <f>D36*44.2%+14</f>
        <v>3193.5254294416245</v>
      </c>
      <c r="F36" s="14">
        <f t="shared" si="0"/>
        <v>3999.971017258883</v>
      </c>
    </row>
    <row r="37" spans="1:6" s="9" customFormat="1" ht="70.5" x14ac:dyDescent="0.5">
      <c r="A37" s="15">
        <v>19</v>
      </c>
      <c r="B37" s="18" t="s">
        <v>44</v>
      </c>
      <c r="C37" s="17">
        <v>0.9</v>
      </c>
      <c r="D37" s="13">
        <f>C37*[1]Лист2!C15</f>
        <v>681.48913705583755</v>
      </c>
      <c r="E37" s="14">
        <f t="shared" ref="E37" si="2">D37*44.2%</f>
        <v>301.21819857868019</v>
      </c>
      <c r="F37" s="14">
        <f t="shared" si="0"/>
        <v>380.27093847715736</v>
      </c>
    </row>
    <row r="38" spans="1:6" s="9" customFormat="1" ht="35.25" x14ac:dyDescent="0.5">
      <c r="A38" s="15">
        <v>20</v>
      </c>
      <c r="B38" s="18" t="s">
        <v>45</v>
      </c>
      <c r="C38" s="17">
        <v>1</v>
      </c>
      <c r="D38" s="13">
        <f>C38*[1]Лист2!C15</f>
        <v>757.21015228426393</v>
      </c>
      <c r="E38" s="14">
        <f>D38*44.2%+23</f>
        <v>357.68688730964465</v>
      </c>
      <c r="F38" s="14">
        <f t="shared" si="0"/>
        <v>399.52326497461928</v>
      </c>
    </row>
    <row r="39" spans="1:6" s="9" customFormat="1" ht="35.25" x14ac:dyDescent="0.5">
      <c r="A39" s="15">
        <v>21</v>
      </c>
      <c r="B39" s="18" t="s">
        <v>46</v>
      </c>
      <c r="C39" s="17">
        <v>1.2</v>
      </c>
      <c r="D39" s="13">
        <f>C39*[1]Лист2!C15</f>
        <v>908.65218274111669</v>
      </c>
      <c r="E39" s="14">
        <f>D39*44.2%+7</f>
        <v>408.62426477157356</v>
      </c>
      <c r="F39" s="14">
        <f t="shared" si="0"/>
        <v>500.02791796954313</v>
      </c>
    </row>
    <row r="40" spans="1:6" s="9" customFormat="1" ht="35.25" x14ac:dyDescent="0.5">
      <c r="A40" s="44" t="s">
        <v>47</v>
      </c>
      <c r="B40" s="45"/>
      <c r="C40" s="45"/>
      <c r="D40" s="46"/>
      <c r="E40" s="14"/>
      <c r="F40" s="14"/>
    </row>
    <row r="41" spans="1:6" s="9" customFormat="1" ht="105.75" x14ac:dyDescent="0.5">
      <c r="A41" s="15">
        <v>21</v>
      </c>
      <c r="B41" s="18" t="s">
        <v>48</v>
      </c>
      <c r="C41" s="17">
        <v>0.5</v>
      </c>
      <c r="D41" s="13">
        <f>[1]Лист2!C15*C41</f>
        <v>378.60507614213196</v>
      </c>
      <c r="E41" s="14">
        <f>D41*44.2%+11</f>
        <v>178.34344365482232</v>
      </c>
      <c r="F41" s="14">
        <f t="shared" si="0"/>
        <v>200.26163248730964</v>
      </c>
    </row>
    <row r="42" spans="1:6" s="9" customFormat="1" ht="36" x14ac:dyDescent="0.55000000000000004">
      <c r="A42" s="15">
        <v>22</v>
      </c>
      <c r="B42" s="18" t="s">
        <v>49</v>
      </c>
      <c r="C42" s="17" t="s">
        <v>38</v>
      </c>
      <c r="D42" s="35" t="s">
        <v>50</v>
      </c>
      <c r="E42" s="36"/>
      <c r="F42" s="37"/>
    </row>
    <row r="43" spans="1:6" s="9" customFormat="1" ht="35.25" x14ac:dyDescent="0.5">
      <c r="A43" s="38" t="s">
        <v>51</v>
      </c>
      <c r="B43" s="39"/>
      <c r="C43" s="39"/>
      <c r="D43" s="40"/>
      <c r="E43" s="14"/>
      <c r="F43" s="14"/>
    </row>
    <row r="44" spans="1:6" s="9" customFormat="1" ht="70.5" x14ac:dyDescent="0.5">
      <c r="A44" s="15">
        <v>23</v>
      </c>
      <c r="B44" s="18" t="s">
        <v>52</v>
      </c>
      <c r="C44" s="11" t="s">
        <v>38</v>
      </c>
      <c r="D44" s="13">
        <v>190</v>
      </c>
      <c r="E44" s="14"/>
      <c r="F44" s="14">
        <f t="shared" si="0"/>
        <v>190</v>
      </c>
    </row>
    <row r="45" spans="1:6" s="9" customFormat="1" ht="36" x14ac:dyDescent="0.55000000000000004">
      <c r="A45" s="41">
        <v>24</v>
      </c>
      <c r="B45" s="42" t="s">
        <v>53</v>
      </c>
      <c r="C45" s="43">
        <v>12</v>
      </c>
      <c r="D45" s="35" t="s">
        <v>54</v>
      </c>
      <c r="E45" s="36"/>
      <c r="F45" s="37"/>
    </row>
    <row r="46" spans="1:6" s="9" customFormat="1" ht="42" customHeight="1" x14ac:dyDescent="0.5">
      <c r="A46" s="41"/>
      <c r="B46" s="42"/>
      <c r="C46" s="43"/>
      <c r="D46" s="13">
        <f>C45*[1]Лист2!C15+14</f>
        <v>9100.5218274111667</v>
      </c>
      <c r="E46" s="14">
        <f>D46*44.2%-22</f>
        <v>4000.4306477157356</v>
      </c>
      <c r="F46" s="14">
        <f t="shared" si="0"/>
        <v>5100.0911796954315</v>
      </c>
    </row>
    <row r="47" spans="1:6" s="9" customFormat="1" ht="70.5" x14ac:dyDescent="0.5">
      <c r="A47" s="32">
        <v>25</v>
      </c>
      <c r="B47" s="18" t="s">
        <v>55</v>
      </c>
      <c r="C47" s="17" t="s">
        <v>38</v>
      </c>
      <c r="D47" s="13">
        <v>500</v>
      </c>
      <c r="E47" s="14"/>
      <c r="F47" s="14">
        <f t="shared" si="0"/>
        <v>500</v>
      </c>
    </row>
    <row r="48" spans="1:6" s="9" customFormat="1" ht="70.5" x14ac:dyDescent="0.55000000000000004">
      <c r="A48" s="15">
        <v>26</v>
      </c>
      <c r="B48" s="18" t="s">
        <v>56</v>
      </c>
      <c r="C48" s="17" t="s">
        <v>38</v>
      </c>
      <c r="D48" s="35" t="s">
        <v>50</v>
      </c>
      <c r="E48" s="36"/>
      <c r="F48" s="37"/>
    </row>
    <row r="49" spans="2:6" s="33" customFormat="1" x14ac:dyDescent="0.45">
      <c r="B49" s="2"/>
      <c r="E49" s="34"/>
      <c r="F49" s="34"/>
    </row>
    <row r="50" spans="2:6" s="33" customFormat="1" x14ac:dyDescent="0.45">
      <c r="B50" s="2"/>
      <c r="E50" s="34"/>
      <c r="F50" s="34"/>
    </row>
  </sheetData>
  <mergeCells count="19">
    <mergeCell ref="A40:D40"/>
    <mergeCell ref="C1:F1"/>
    <mergeCell ref="C2:F2"/>
    <mergeCell ref="C3:F3"/>
    <mergeCell ref="B5:C5"/>
    <mergeCell ref="B6:C6"/>
    <mergeCell ref="B7:C7"/>
    <mergeCell ref="A9:D9"/>
    <mergeCell ref="A14:D14"/>
    <mergeCell ref="A15:A22"/>
    <mergeCell ref="A30:D30"/>
    <mergeCell ref="A34:D34"/>
    <mergeCell ref="D48:F48"/>
    <mergeCell ref="D42:F42"/>
    <mergeCell ref="A43:D43"/>
    <mergeCell ref="A45:A46"/>
    <mergeCell ref="B45:B46"/>
    <mergeCell ref="C45:C46"/>
    <mergeCell ref="D45:F45"/>
  </mergeCells>
  <pageMargins left="0.70866141732283472" right="0.70866141732283472" top="0.74803149606299213" bottom="0.74803149606299213" header="0.31496062992125984" footer="0.31496062992125984"/>
  <pageSetup paperSize="9" scale="3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2018-02-02T06:15:40Z</cp:lastPrinted>
  <dcterms:created xsi:type="dcterms:W3CDTF">2018-02-02T06:15:16Z</dcterms:created>
  <dcterms:modified xsi:type="dcterms:W3CDTF">2018-02-02T11:07:38Z</dcterms:modified>
</cp:coreProperties>
</file>